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835" activeTab="0"/>
  </bookViews>
  <sheets>
    <sheet name="Sheet1" sheetId="1" r:id="rId1"/>
  </sheets>
  <definedNames>
    <definedName name="_xlnm.Print_Area" localSheetId="0">'Sheet1'!$A$1:$Q$30</definedName>
  </definedNames>
  <calcPr fullCalcOnLoad="1"/>
</workbook>
</file>

<file path=xl/sharedStrings.xml><?xml version="1.0" encoding="utf-8"?>
<sst xmlns="http://schemas.openxmlformats.org/spreadsheetml/2006/main" count="54" uniqueCount="34">
  <si>
    <t>Note</t>
  </si>
  <si>
    <t>C</t>
  </si>
  <si>
    <t>D</t>
  </si>
  <si>
    <t>E</t>
  </si>
  <si>
    <t>F</t>
  </si>
  <si>
    <t>G</t>
  </si>
  <si>
    <t>A</t>
  </si>
  <si>
    <t>B</t>
  </si>
  <si>
    <t>#C</t>
  </si>
  <si>
    <t>#D</t>
  </si>
  <si>
    <t>#F</t>
  </si>
  <si>
    <t>#G</t>
  </si>
  <si>
    <t>#A</t>
  </si>
  <si>
    <t>MIDI</t>
  </si>
  <si>
    <t>MIDI--&gt;</t>
  </si>
  <si>
    <t>Freq--&gt;</t>
  </si>
  <si>
    <t>Freq</t>
  </si>
  <si>
    <t>Hz</t>
  </si>
  <si>
    <t xml:space="preserve">Ref. pitch </t>
  </si>
  <si>
    <t>Temperature</t>
  </si>
  <si>
    <t>F&gt;</t>
  </si>
  <si>
    <t>C&gt;</t>
  </si>
  <si>
    <t>C=</t>
  </si>
  <si>
    <t>c=</t>
  </si>
  <si>
    <t>Sound speed</t>
  </si>
  <si>
    <t>Frequency into note and additional cents --&gt;</t>
  </si>
  <si>
    <t>Note into frequency --&gt;</t>
  </si>
  <si>
    <t>Wavelength</t>
  </si>
  <si>
    <t>Johan Liljencrants 2006-02-27</t>
  </si>
  <si>
    <t>Octave reference</t>
  </si>
  <si>
    <t>MIDI note number, frequency, and wavelength in air</t>
  </si>
  <si>
    <t>Metric</t>
  </si>
  <si>
    <t>Temp</t>
  </si>
  <si>
    <t>White areas are inputs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</si>
</sst>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0.0"/>
    <numFmt numFmtId="166" formatCode="0.00000"/>
    <numFmt numFmtId="167" formatCode="0.000000"/>
    <numFmt numFmtId="168" formatCode="0.0000"/>
  </numFmts>
  <fonts count="5">
    <font>
      <sz val="10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sz val="10"/>
      <color indexed="2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2" borderId="0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165" fontId="0" fillId="2" borderId="5" xfId="0" applyNumberFormat="1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165" fontId="0" fillId="2" borderId="8" xfId="0" applyNumberFormat="1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 horizontal="right"/>
      <protection/>
    </xf>
    <xf numFmtId="0" fontId="0" fillId="2" borderId="7" xfId="0" applyFont="1" applyFill="1" applyBorder="1" applyAlignment="1" applyProtection="1">
      <alignment/>
      <protection/>
    </xf>
    <xf numFmtId="0" fontId="0" fillId="2" borderId="8" xfId="0" applyFill="1" applyBorder="1" applyAlignment="1" applyProtection="1">
      <alignment horizontal="right"/>
      <protection/>
    </xf>
    <xf numFmtId="164" fontId="0" fillId="2" borderId="8" xfId="0" applyNumberFormat="1" applyFill="1" applyBorder="1" applyAlignment="1" applyProtection="1">
      <alignment/>
      <protection/>
    </xf>
    <xf numFmtId="2" fontId="0" fillId="2" borderId="8" xfId="0" applyNumberFormat="1" applyFill="1" applyBorder="1" applyAlignment="1" applyProtection="1">
      <alignment/>
      <protection/>
    </xf>
    <xf numFmtId="0" fontId="0" fillId="2" borderId="10" xfId="0" applyFill="1" applyBorder="1" applyAlignment="1" applyProtection="1">
      <alignment horizontal="right"/>
      <protection/>
    </xf>
    <xf numFmtId="0" fontId="0" fillId="2" borderId="11" xfId="0" applyFill="1" applyBorder="1" applyAlignment="1" applyProtection="1">
      <alignment horizontal="right"/>
      <protection/>
    </xf>
    <xf numFmtId="0" fontId="0" fillId="2" borderId="12" xfId="0" applyFill="1" applyBorder="1" applyAlignment="1" applyProtection="1">
      <alignment horizontal="right"/>
      <protection/>
    </xf>
    <xf numFmtId="0" fontId="0" fillId="2" borderId="13" xfId="0" applyFill="1" applyBorder="1" applyAlignment="1" applyProtection="1">
      <alignment horizontal="right"/>
      <protection/>
    </xf>
    <xf numFmtId="0" fontId="0" fillId="2" borderId="14" xfId="0" applyFill="1" applyBorder="1" applyAlignment="1" applyProtection="1">
      <alignment horizontal="right"/>
      <protection/>
    </xf>
    <xf numFmtId="0" fontId="0" fillId="2" borderId="15" xfId="0" applyFill="1" applyBorder="1" applyAlignment="1" applyProtection="1">
      <alignment horizontal="right"/>
      <protection/>
    </xf>
    <xf numFmtId="0" fontId="0" fillId="2" borderId="16" xfId="0" applyFill="1" applyBorder="1" applyAlignment="1" applyProtection="1">
      <alignment/>
      <protection/>
    </xf>
    <xf numFmtId="165" fontId="0" fillId="2" borderId="17" xfId="0" applyNumberFormat="1" applyFill="1" applyBorder="1" applyAlignment="1" applyProtection="1">
      <alignment/>
      <protection/>
    </xf>
    <xf numFmtId="165" fontId="0" fillId="2" borderId="0" xfId="0" applyNumberFormat="1" applyFill="1" applyBorder="1" applyAlignment="1" applyProtection="1">
      <alignment/>
      <protection/>
    </xf>
    <xf numFmtId="165" fontId="0" fillId="2" borderId="18" xfId="0" applyNumberFormat="1" applyFill="1" applyBorder="1" applyAlignment="1" applyProtection="1">
      <alignment/>
      <protection/>
    </xf>
    <xf numFmtId="0" fontId="0" fillId="2" borderId="19" xfId="0" applyFill="1" applyBorder="1" applyAlignment="1" applyProtection="1">
      <alignment horizontal="right"/>
      <protection/>
    </xf>
    <xf numFmtId="0" fontId="0" fillId="2" borderId="20" xfId="0" applyFill="1" applyBorder="1" applyAlignment="1" applyProtection="1">
      <alignment/>
      <protection/>
    </xf>
    <xf numFmtId="165" fontId="0" fillId="2" borderId="21" xfId="0" applyNumberFormat="1" applyFill="1" applyBorder="1" applyAlignment="1" applyProtection="1">
      <alignment/>
      <protection/>
    </xf>
    <xf numFmtId="0" fontId="0" fillId="2" borderId="22" xfId="0" applyFill="1" applyBorder="1" applyAlignment="1" applyProtection="1">
      <alignment/>
      <protection/>
    </xf>
    <xf numFmtId="165" fontId="0" fillId="2" borderId="22" xfId="0" applyNumberFormat="1" applyFill="1" applyBorder="1" applyAlignment="1" applyProtection="1">
      <alignment/>
      <protection/>
    </xf>
    <xf numFmtId="165" fontId="0" fillId="2" borderId="23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2" borderId="0" xfId="0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0" fontId="2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 horizontal="right"/>
      <protection hidden="1"/>
    </xf>
    <xf numFmtId="0" fontId="0" fillId="3" borderId="0" xfId="0" applyFill="1" applyAlignment="1" applyProtection="1">
      <alignment/>
      <protection hidden="1"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 applyProtection="1">
      <alignment horizontal="right"/>
      <protection/>
    </xf>
    <xf numFmtId="165" fontId="0" fillId="3" borderId="0" xfId="0" applyNumberFormat="1" applyFill="1" applyAlignment="1" applyProtection="1">
      <alignment/>
      <protection/>
    </xf>
    <xf numFmtId="0" fontId="0" fillId="4" borderId="24" xfId="0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 locked="0"/>
    </xf>
    <xf numFmtId="0" fontId="4" fillId="0" borderId="0" xfId="0" applyFont="1" applyFill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30"/>
  <sheetViews>
    <sheetView tabSelected="1" workbookViewId="0" topLeftCell="A1">
      <selection activeCell="J12" sqref="J12"/>
    </sheetView>
  </sheetViews>
  <sheetFormatPr defaultColWidth="9.140625" defaultRowHeight="12.75"/>
  <cols>
    <col min="1" max="3" width="4.7109375" style="1" customWidth="1"/>
    <col min="4" max="4" width="7.7109375" style="1" customWidth="1"/>
    <col min="5" max="5" width="4.7109375" style="1" customWidth="1"/>
    <col min="6" max="6" width="7.7109375" style="1" customWidth="1"/>
    <col min="7" max="7" width="4.7109375" style="1" customWidth="1"/>
    <col min="8" max="8" width="7.7109375" style="1" customWidth="1"/>
    <col min="9" max="9" width="4.7109375" style="1" customWidth="1"/>
    <col min="10" max="10" width="7.7109375" style="1" customWidth="1"/>
    <col min="11" max="11" width="4.7109375" style="1" customWidth="1"/>
    <col min="12" max="12" width="7.7109375" style="1" customWidth="1"/>
    <col min="13" max="13" width="4.7109375" style="1" customWidth="1"/>
    <col min="14" max="14" width="7.7109375" style="1" customWidth="1"/>
    <col min="15" max="15" width="4.7109375" style="1" customWidth="1"/>
    <col min="16" max="16" width="7.7109375" style="1" customWidth="1"/>
    <col min="17" max="17" width="4.7109375" style="1" customWidth="1"/>
    <col min="18" max="16384" width="9.140625" style="1" customWidth="1"/>
  </cols>
  <sheetData>
    <row r="1" spans="1:17" ht="12.7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">
      <c r="A2" s="40"/>
      <c r="B2" s="40"/>
      <c r="C2" s="41" t="s">
        <v>30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22" ht="12.75">
      <c r="A3" s="40"/>
      <c r="B3" s="40"/>
      <c r="C3" s="42" t="s">
        <v>28</v>
      </c>
      <c r="D3" s="40"/>
      <c r="E3" s="40"/>
      <c r="F3" s="40"/>
      <c r="G3" s="40"/>
      <c r="H3" s="40"/>
      <c r="I3" s="40"/>
      <c r="J3" s="43"/>
      <c r="K3" s="40"/>
      <c r="L3" s="42"/>
      <c r="M3" s="40"/>
      <c r="N3" s="40"/>
      <c r="O3" s="40"/>
      <c r="P3" s="43"/>
      <c r="Q3" s="44"/>
      <c r="R3" s="38"/>
      <c r="T3" s="49" t="s">
        <v>31</v>
      </c>
      <c r="U3" s="50">
        <v>1</v>
      </c>
      <c r="V3" s="49"/>
    </row>
    <row r="4" spans="1:22" ht="12.75">
      <c r="A4" s="40"/>
      <c r="B4" s="42"/>
      <c r="C4" s="40"/>
      <c r="D4" s="40"/>
      <c r="E4" s="40"/>
      <c r="F4" s="40"/>
      <c r="G4" s="40"/>
      <c r="H4" s="40"/>
      <c r="I4" s="40"/>
      <c r="J4" s="40"/>
      <c r="K4" s="40"/>
      <c r="L4" s="42" t="s">
        <v>33</v>
      </c>
      <c r="M4" s="40"/>
      <c r="N4" s="40"/>
      <c r="O4" s="40"/>
      <c r="P4" s="43"/>
      <c r="Q4" s="44"/>
      <c r="R4" s="38"/>
      <c r="T4" s="49" t="s">
        <v>32</v>
      </c>
      <c r="U4" s="50">
        <v>1</v>
      </c>
      <c r="V4" s="49"/>
    </row>
    <row r="5" spans="1:22" ht="12.75">
      <c r="A5" s="40"/>
      <c r="B5" s="40"/>
      <c r="C5" s="3"/>
      <c r="D5" s="3"/>
      <c r="E5" s="40"/>
      <c r="F5" s="3"/>
      <c r="G5" s="3"/>
      <c r="H5" s="40"/>
      <c r="I5" s="4"/>
      <c r="J5" s="5" t="s">
        <v>18</v>
      </c>
      <c r="K5" s="6"/>
      <c r="L5" s="48">
        <v>435</v>
      </c>
      <c r="M5" s="6" t="s">
        <v>17</v>
      </c>
      <c r="N5" s="6"/>
      <c r="O5" s="7"/>
      <c r="P5" s="40"/>
      <c r="Q5" s="40"/>
      <c r="T5" s="51" t="s">
        <v>20</v>
      </c>
      <c r="U5" s="51">
        <f>5*(L7-32)/9</f>
        <v>-4.444444444444445</v>
      </c>
      <c r="V5" s="51" t="s">
        <v>1</v>
      </c>
    </row>
    <row r="6" spans="1:22" ht="12.75">
      <c r="A6" s="40"/>
      <c r="B6" s="42"/>
      <c r="C6" s="39"/>
      <c r="D6" s="39"/>
      <c r="E6" s="40"/>
      <c r="F6" s="39"/>
      <c r="G6" s="39"/>
      <c r="H6" s="45"/>
      <c r="I6" s="45"/>
      <c r="J6" s="45"/>
      <c r="K6" s="45"/>
      <c r="L6" s="45"/>
      <c r="M6" s="45"/>
      <c r="N6" s="45"/>
      <c r="O6" s="45"/>
      <c r="P6" s="40"/>
      <c r="Q6" s="40"/>
      <c r="T6" s="51" t="s">
        <v>21</v>
      </c>
      <c r="U6" s="51">
        <f>32+9*L7/5</f>
        <v>75.2</v>
      </c>
      <c r="V6" s="51" t="s">
        <v>4</v>
      </c>
    </row>
    <row r="7" spans="1:22" ht="12.75">
      <c r="A7" s="40"/>
      <c r="B7" s="40"/>
      <c r="C7" s="39"/>
      <c r="D7" s="39"/>
      <c r="E7" s="40"/>
      <c r="F7" s="39"/>
      <c r="G7" s="39"/>
      <c r="H7" s="45"/>
      <c r="I7" s="8"/>
      <c r="J7" s="9" t="s">
        <v>19</v>
      </c>
      <c r="K7" s="9"/>
      <c r="L7" s="48">
        <v>24</v>
      </c>
      <c r="M7" s="9" t="str">
        <f>CHOOSE(U4,"C","F")</f>
        <v>C</v>
      </c>
      <c r="N7" s="10">
        <f>CHOOSE(3-U4,U5,U6)</f>
        <v>75.2</v>
      </c>
      <c r="O7" s="11" t="str">
        <f>CHOOSE(U4,"F","C")</f>
        <v>F</v>
      </c>
      <c r="P7" s="40"/>
      <c r="Q7" s="40"/>
      <c r="T7" s="51" t="s">
        <v>22</v>
      </c>
      <c r="U7" s="51">
        <f>CHOOSE(U4,L7,U5)</f>
        <v>24</v>
      </c>
      <c r="V7" s="51"/>
    </row>
    <row r="8" spans="1:22" ht="12.75">
      <c r="A8" s="40"/>
      <c r="B8" s="40"/>
      <c r="C8" s="12"/>
      <c r="D8" s="12"/>
      <c r="E8" s="40"/>
      <c r="F8" s="12"/>
      <c r="G8" s="3"/>
      <c r="H8" s="45"/>
      <c r="I8" s="13"/>
      <c r="J8" s="14" t="s">
        <v>24</v>
      </c>
      <c r="K8" s="14"/>
      <c r="L8" s="15">
        <f>U8*CHOOSE(U3,1,1000/25.4)</f>
        <v>345.6602225459988</v>
      </c>
      <c r="M8" s="14" t="str">
        <f>CHOOSE(U3,"m/s","in/s")</f>
        <v>m/s</v>
      </c>
      <c r="N8" s="14"/>
      <c r="O8" s="16"/>
      <c r="P8" s="40"/>
      <c r="Q8" s="40"/>
      <c r="T8" s="51" t="s">
        <v>23</v>
      </c>
      <c r="U8" s="51">
        <f>331.4*SQRT(1+U7/273)</f>
        <v>345.6602225459988</v>
      </c>
      <c r="V8" s="51"/>
    </row>
    <row r="9" spans="1:17" ht="12.75">
      <c r="A9" s="40"/>
      <c r="B9" s="40"/>
      <c r="C9" s="40"/>
      <c r="D9" s="40"/>
      <c r="E9" s="40"/>
      <c r="F9" s="40"/>
      <c r="G9" s="45"/>
      <c r="H9" s="45"/>
      <c r="I9" s="40"/>
      <c r="J9" s="40"/>
      <c r="K9" s="40"/>
      <c r="L9" s="40"/>
      <c r="M9" s="40"/>
      <c r="N9" s="40"/>
      <c r="O9" s="40"/>
      <c r="P9" s="46"/>
      <c r="Q9" s="47"/>
    </row>
    <row r="10" spans="1:17" ht="12.75">
      <c r="A10" s="40"/>
      <c r="B10" s="45"/>
      <c r="C10" s="8"/>
      <c r="D10" s="9"/>
      <c r="E10" s="9"/>
      <c r="F10" s="9"/>
      <c r="G10" s="9"/>
      <c r="H10" s="9"/>
      <c r="I10" s="9"/>
      <c r="J10" s="17" t="s">
        <v>14</v>
      </c>
      <c r="K10" s="17" t="s">
        <v>0</v>
      </c>
      <c r="L10" s="17" t="s">
        <v>16</v>
      </c>
      <c r="M10" s="9"/>
      <c r="N10" s="9" t="s">
        <v>27</v>
      </c>
      <c r="O10" s="11"/>
      <c r="P10" s="40"/>
      <c r="Q10" s="40"/>
    </row>
    <row r="11" spans="1:17" ht="12.75">
      <c r="A11" s="40"/>
      <c r="B11" s="45"/>
      <c r="C11" s="18" t="s">
        <v>26</v>
      </c>
      <c r="D11" s="14"/>
      <c r="E11" s="14"/>
      <c r="F11" s="14"/>
      <c r="G11" s="14"/>
      <c r="H11" s="14"/>
      <c r="I11" s="14"/>
      <c r="J11" s="48">
        <v>69</v>
      </c>
      <c r="K11" s="19" t="str">
        <f>CHOOSE(1+MOD(INT(J11),12),B18,B19,B20,B21,B22,B23,B24,B25,B26,B27,B28,B29)</f>
        <v>A</v>
      </c>
      <c r="L11" s="15">
        <f>$L$5*POWER(2,(J11-69)/12)</f>
        <v>435</v>
      </c>
      <c r="M11" s="14" t="s">
        <v>17</v>
      </c>
      <c r="N11" s="20">
        <f>L8/L11</f>
        <v>0.7946212012551697</v>
      </c>
      <c r="O11" s="16" t="str">
        <f>CHOOSE(U3,"m","in")</f>
        <v>m</v>
      </c>
      <c r="P11" s="40"/>
      <c r="Q11" s="40"/>
    </row>
    <row r="12" spans="1:17" ht="12.75">
      <c r="A12" s="40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0"/>
      <c r="Q12" s="40"/>
    </row>
    <row r="13" spans="1:17" ht="12.75">
      <c r="A13" s="40"/>
      <c r="B13" s="45"/>
      <c r="C13" s="8"/>
      <c r="D13" s="9"/>
      <c r="E13" s="9"/>
      <c r="F13" s="9"/>
      <c r="G13" s="9"/>
      <c r="H13" s="9"/>
      <c r="I13" s="9"/>
      <c r="J13" s="17" t="s">
        <v>15</v>
      </c>
      <c r="K13" s="17" t="s">
        <v>0</v>
      </c>
      <c r="L13" s="17" t="s">
        <v>13</v>
      </c>
      <c r="M13" s="9"/>
      <c r="N13" s="9" t="s">
        <v>27</v>
      </c>
      <c r="O13" s="11"/>
      <c r="P13" s="40"/>
      <c r="Q13" s="40"/>
    </row>
    <row r="14" spans="1:17" ht="12.75">
      <c r="A14" s="40"/>
      <c r="B14" s="45"/>
      <c r="C14" s="18" t="s">
        <v>25</v>
      </c>
      <c r="D14" s="14"/>
      <c r="E14" s="14"/>
      <c r="F14" s="14"/>
      <c r="G14" s="14"/>
      <c r="H14" s="14"/>
      <c r="I14" s="14"/>
      <c r="J14" s="48">
        <v>870</v>
      </c>
      <c r="K14" s="19" t="str">
        <f>CHOOSE(1+MOD(INT(L14),12),B18,B19,B20,B21,B22,B23,B24,B25,B26,B27,B28,B29)</f>
        <v>A</v>
      </c>
      <c r="L14" s="21">
        <f>69+12*(LOG(J14)-LOG($L$5))/LOG(2)</f>
        <v>81</v>
      </c>
      <c r="M14" s="14"/>
      <c r="N14" s="20">
        <f>L8/J14</f>
        <v>0.39731060062758483</v>
      </c>
      <c r="O14" s="16" t="str">
        <f>CHOOSE(U3,"m","in")</f>
        <v>m</v>
      </c>
      <c r="P14" s="40"/>
      <c r="Q14" s="40"/>
    </row>
    <row r="15" spans="1:17" ht="12.75">
      <c r="A15" s="40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0"/>
      <c r="Q15" s="40"/>
    </row>
    <row r="16" spans="1:17" ht="13.5" thickBot="1">
      <c r="A16" s="40"/>
      <c r="B16" s="40" t="s">
        <v>29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s="2" customFormat="1" ht="12.75">
      <c r="A17" s="46"/>
      <c r="B17" s="22" t="s">
        <v>0</v>
      </c>
      <c r="C17" s="23" t="s">
        <v>13</v>
      </c>
      <c r="D17" s="24" t="s">
        <v>16</v>
      </c>
      <c r="E17" s="25" t="s">
        <v>13</v>
      </c>
      <c r="F17" s="25" t="s">
        <v>16</v>
      </c>
      <c r="G17" s="23" t="s">
        <v>13</v>
      </c>
      <c r="H17" s="24" t="s">
        <v>16</v>
      </c>
      <c r="I17" s="25" t="s">
        <v>13</v>
      </c>
      <c r="J17" s="25" t="s">
        <v>16</v>
      </c>
      <c r="K17" s="23" t="s">
        <v>13</v>
      </c>
      <c r="L17" s="24" t="s">
        <v>16</v>
      </c>
      <c r="M17" s="25" t="s">
        <v>13</v>
      </c>
      <c r="N17" s="25" t="s">
        <v>16</v>
      </c>
      <c r="O17" s="23" t="s">
        <v>13</v>
      </c>
      <c r="P17" s="26" t="s">
        <v>16</v>
      </c>
      <c r="Q17" s="46"/>
    </row>
    <row r="18" spans="1:17" ht="12.75">
      <c r="A18" s="40"/>
      <c r="B18" s="27" t="s">
        <v>1</v>
      </c>
      <c r="C18" s="28">
        <v>24</v>
      </c>
      <c r="D18" s="29">
        <f aca="true" t="shared" si="0" ref="D18:D29">$L$5*POWER(2,(C18-69)/12)</f>
        <v>32.331568439136475</v>
      </c>
      <c r="E18" s="3">
        <f>12+C18</f>
        <v>36</v>
      </c>
      <c r="F18" s="30">
        <f aca="true" t="shared" si="1" ref="F18:F29">$L$5*POWER(2,(E18-69)/12)</f>
        <v>64.66313687827295</v>
      </c>
      <c r="G18" s="28">
        <f>12+E18</f>
        <v>48</v>
      </c>
      <c r="H18" s="29">
        <f aca="true" t="shared" si="2" ref="H18:H29">$L$5*POWER(2,(G18-69)/12)</f>
        <v>129.3262737565459</v>
      </c>
      <c r="I18" s="3">
        <f>12+G18</f>
        <v>60</v>
      </c>
      <c r="J18" s="30">
        <f aca="true" t="shared" si="3" ref="J18:J29">$L$5*POWER(2,(I18-69)/12)</f>
        <v>258.6525475130918</v>
      </c>
      <c r="K18" s="28">
        <f>12+I18</f>
        <v>72</v>
      </c>
      <c r="L18" s="29">
        <f aca="true" t="shared" si="4" ref="L18:L29">$L$5*POWER(2,(K18-69)/12)</f>
        <v>517.3050950261836</v>
      </c>
      <c r="M18" s="3">
        <f>12+K18</f>
        <v>84</v>
      </c>
      <c r="N18" s="30">
        <f aca="true" t="shared" si="5" ref="N18:N29">$L$5*POWER(2,(M18-69)/12)</f>
        <v>1034.6101900523672</v>
      </c>
      <c r="O18" s="28">
        <f>12+M18</f>
        <v>96</v>
      </c>
      <c r="P18" s="31">
        <f aca="true" t="shared" si="6" ref="P18:P29">$L$5*POWER(2,(O18-69)/12)</f>
        <v>2069.2203801047344</v>
      </c>
      <c r="Q18" s="40"/>
    </row>
    <row r="19" spans="1:17" ht="12.75">
      <c r="A19" s="40"/>
      <c r="B19" s="27" t="s">
        <v>8</v>
      </c>
      <c r="C19" s="28">
        <f>1+C18</f>
        <v>25</v>
      </c>
      <c r="D19" s="29">
        <f t="shared" si="0"/>
        <v>34.25410354401687</v>
      </c>
      <c r="E19" s="3">
        <f>1+E18</f>
        <v>37</v>
      </c>
      <c r="F19" s="30">
        <f t="shared" si="1"/>
        <v>68.50820708803373</v>
      </c>
      <c r="G19" s="28">
        <f>1+G18</f>
        <v>49</v>
      </c>
      <c r="H19" s="29">
        <f t="shared" si="2"/>
        <v>137.01641417606746</v>
      </c>
      <c r="I19" s="3">
        <f>1+I18</f>
        <v>61</v>
      </c>
      <c r="J19" s="30">
        <f t="shared" si="3"/>
        <v>274.0328283521349</v>
      </c>
      <c r="K19" s="28">
        <f>1+K18</f>
        <v>73</v>
      </c>
      <c r="L19" s="29">
        <f t="shared" si="4"/>
        <v>548.0656567042698</v>
      </c>
      <c r="M19" s="3">
        <f>1+M18</f>
        <v>85</v>
      </c>
      <c r="N19" s="30">
        <f t="shared" si="5"/>
        <v>1096.1313134085394</v>
      </c>
      <c r="O19" s="28">
        <f>1+O18</f>
        <v>97</v>
      </c>
      <c r="P19" s="31">
        <f t="shared" si="6"/>
        <v>2192.2626268170798</v>
      </c>
      <c r="Q19" s="40"/>
    </row>
    <row r="20" spans="1:17" ht="12.75">
      <c r="A20" s="40"/>
      <c r="B20" s="27" t="s">
        <v>2</v>
      </c>
      <c r="C20" s="28">
        <f aca="true" t="shared" si="7" ref="C20:O29">1+C19</f>
        <v>26</v>
      </c>
      <c r="D20" s="29">
        <f t="shared" si="0"/>
        <v>36.29095853524781</v>
      </c>
      <c r="E20" s="3">
        <f t="shared" si="7"/>
        <v>38</v>
      </c>
      <c r="F20" s="30">
        <f t="shared" si="1"/>
        <v>72.5819170704956</v>
      </c>
      <c r="G20" s="28">
        <f t="shared" si="7"/>
        <v>50</v>
      </c>
      <c r="H20" s="29">
        <f t="shared" si="2"/>
        <v>145.16383414099127</v>
      </c>
      <c r="I20" s="3">
        <f t="shared" si="7"/>
        <v>62</v>
      </c>
      <c r="J20" s="30">
        <f t="shared" si="3"/>
        <v>290.3276682819825</v>
      </c>
      <c r="K20" s="28">
        <f t="shared" si="7"/>
        <v>74</v>
      </c>
      <c r="L20" s="29">
        <f t="shared" si="4"/>
        <v>580.655336563965</v>
      </c>
      <c r="M20" s="3">
        <f t="shared" si="7"/>
        <v>86</v>
      </c>
      <c r="N20" s="30">
        <f t="shared" si="5"/>
        <v>1161.31067312793</v>
      </c>
      <c r="O20" s="28">
        <f t="shared" si="7"/>
        <v>98</v>
      </c>
      <c r="P20" s="31">
        <f t="shared" si="6"/>
        <v>2322.6213462558594</v>
      </c>
      <c r="Q20" s="40"/>
    </row>
    <row r="21" spans="1:17" ht="12.75">
      <c r="A21" s="40"/>
      <c r="B21" s="27" t="s">
        <v>9</v>
      </c>
      <c r="C21" s="28">
        <f t="shared" si="7"/>
        <v>27</v>
      </c>
      <c r="D21" s="29">
        <f t="shared" si="0"/>
        <v>38.44893122701853</v>
      </c>
      <c r="E21" s="3">
        <f t="shared" si="7"/>
        <v>39</v>
      </c>
      <c r="F21" s="30">
        <f t="shared" si="1"/>
        <v>76.89786245403704</v>
      </c>
      <c r="G21" s="28">
        <f t="shared" si="7"/>
        <v>51</v>
      </c>
      <c r="H21" s="29">
        <f t="shared" si="2"/>
        <v>153.7957249080741</v>
      </c>
      <c r="I21" s="3">
        <f t="shared" si="7"/>
        <v>63</v>
      </c>
      <c r="J21" s="30">
        <f t="shared" si="3"/>
        <v>307.59144981614816</v>
      </c>
      <c r="K21" s="28">
        <f t="shared" si="7"/>
        <v>75</v>
      </c>
      <c r="L21" s="29">
        <f t="shared" si="4"/>
        <v>615.1828996322964</v>
      </c>
      <c r="M21" s="3">
        <f t="shared" si="7"/>
        <v>87</v>
      </c>
      <c r="N21" s="30">
        <f t="shared" si="5"/>
        <v>1230.3657992645926</v>
      </c>
      <c r="O21" s="28">
        <f t="shared" si="7"/>
        <v>99</v>
      </c>
      <c r="P21" s="31">
        <f t="shared" si="6"/>
        <v>2460.7315985291857</v>
      </c>
      <c r="Q21" s="40"/>
    </row>
    <row r="22" spans="1:17" ht="12.75">
      <c r="A22" s="40"/>
      <c r="B22" s="27" t="s">
        <v>3</v>
      </c>
      <c r="C22" s="28">
        <f t="shared" si="7"/>
        <v>28</v>
      </c>
      <c r="D22" s="29">
        <f t="shared" si="0"/>
        <v>40.73522365258479</v>
      </c>
      <c r="E22" s="3">
        <f t="shared" si="7"/>
        <v>40</v>
      </c>
      <c r="F22" s="30">
        <f t="shared" si="1"/>
        <v>81.47044730516957</v>
      </c>
      <c r="G22" s="28">
        <f t="shared" si="7"/>
        <v>52</v>
      </c>
      <c r="H22" s="29">
        <f t="shared" si="2"/>
        <v>162.94089461033911</v>
      </c>
      <c r="I22" s="3">
        <f t="shared" si="7"/>
        <v>64</v>
      </c>
      <c r="J22" s="30">
        <f t="shared" si="3"/>
        <v>325.88178922067823</v>
      </c>
      <c r="K22" s="28">
        <f t="shared" si="7"/>
        <v>76</v>
      </c>
      <c r="L22" s="29">
        <f t="shared" si="4"/>
        <v>651.7635784413565</v>
      </c>
      <c r="M22" s="3">
        <f t="shared" si="7"/>
        <v>88</v>
      </c>
      <c r="N22" s="30">
        <f t="shared" si="5"/>
        <v>1303.5271568827127</v>
      </c>
      <c r="O22" s="28">
        <f t="shared" si="7"/>
        <v>100</v>
      </c>
      <c r="P22" s="31">
        <f t="shared" si="6"/>
        <v>2607.0543137654263</v>
      </c>
      <c r="Q22" s="40"/>
    </row>
    <row r="23" spans="1:17" ht="12.75">
      <c r="A23" s="40"/>
      <c r="B23" s="27" t="s">
        <v>4</v>
      </c>
      <c r="C23" s="28">
        <f t="shared" si="7"/>
        <v>29</v>
      </c>
      <c r="D23" s="29">
        <f t="shared" si="0"/>
        <v>43.15746610038542</v>
      </c>
      <c r="E23" s="3">
        <f t="shared" si="7"/>
        <v>41</v>
      </c>
      <c r="F23" s="30">
        <f t="shared" si="1"/>
        <v>86.31493220077083</v>
      </c>
      <c r="G23" s="28">
        <f t="shared" si="7"/>
        <v>53</v>
      </c>
      <c r="H23" s="29">
        <f t="shared" si="2"/>
        <v>172.62986440154174</v>
      </c>
      <c r="I23" s="3">
        <f t="shared" si="7"/>
        <v>65</v>
      </c>
      <c r="J23" s="30">
        <f t="shared" si="3"/>
        <v>345.25972880308336</v>
      </c>
      <c r="K23" s="28">
        <f t="shared" si="7"/>
        <v>77</v>
      </c>
      <c r="L23" s="29">
        <f t="shared" si="4"/>
        <v>690.5194576061667</v>
      </c>
      <c r="M23" s="3">
        <f t="shared" si="7"/>
        <v>89</v>
      </c>
      <c r="N23" s="30">
        <f t="shared" si="5"/>
        <v>1381.0389152123334</v>
      </c>
      <c r="O23" s="28">
        <f t="shared" si="7"/>
        <v>101</v>
      </c>
      <c r="P23" s="31">
        <f t="shared" si="6"/>
        <v>2762.077830424667</v>
      </c>
      <c r="Q23" s="40"/>
    </row>
    <row r="24" spans="1:17" ht="12.75">
      <c r="A24" s="40"/>
      <c r="B24" s="27" t="s">
        <v>10</v>
      </c>
      <c r="C24" s="28">
        <f t="shared" si="7"/>
        <v>30</v>
      </c>
      <c r="D24" s="29">
        <f t="shared" si="0"/>
        <v>45.72374257942074</v>
      </c>
      <c r="E24" s="3">
        <f t="shared" si="7"/>
        <v>42</v>
      </c>
      <c r="F24" s="30">
        <f t="shared" si="1"/>
        <v>91.44748515884146</v>
      </c>
      <c r="G24" s="28">
        <f t="shared" si="7"/>
        <v>54</v>
      </c>
      <c r="H24" s="29">
        <f t="shared" si="2"/>
        <v>182.89497031768292</v>
      </c>
      <c r="I24" s="3">
        <f t="shared" si="7"/>
        <v>66</v>
      </c>
      <c r="J24" s="30">
        <f t="shared" si="3"/>
        <v>365.78994063536584</v>
      </c>
      <c r="K24" s="28">
        <f t="shared" si="7"/>
        <v>78</v>
      </c>
      <c r="L24" s="29">
        <f t="shared" si="4"/>
        <v>731.5798812707316</v>
      </c>
      <c r="M24" s="3">
        <f t="shared" si="7"/>
        <v>90</v>
      </c>
      <c r="N24" s="30">
        <f t="shared" si="5"/>
        <v>1463.1597625414631</v>
      </c>
      <c r="O24" s="28">
        <f t="shared" si="7"/>
        <v>102</v>
      </c>
      <c r="P24" s="31">
        <f t="shared" si="6"/>
        <v>2926.3195250829267</v>
      </c>
      <c r="Q24" s="40"/>
    </row>
    <row r="25" spans="1:17" ht="12.75">
      <c r="A25" s="40"/>
      <c r="B25" s="27" t="s">
        <v>5</v>
      </c>
      <c r="C25" s="28">
        <f t="shared" si="7"/>
        <v>31</v>
      </c>
      <c r="D25" s="29">
        <f t="shared" si="0"/>
        <v>48.44261779888097</v>
      </c>
      <c r="E25" s="3">
        <f t="shared" si="7"/>
        <v>43</v>
      </c>
      <c r="F25" s="30">
        <f t="shared" si="1"/>
        <v>96.88523559776192</v>
      </c>
      <c r="G25" s="28">
        <f t="shared" si="7"/>
        <v>55</v>
      </c>
      <c r="H25" s="29">
        <f t="shared" si="2"/>
        <v>193.77047119552378</v>
      </c>
      <c r="I25" s="3">
        <f t="shared" si="7"/>
        <v>67</v>
      </c>
      <c r="J25" s="30">
        <f t="shared" si="3"/>
        <v>387.54094239104757</v>
      </c>
      <c r="K25" s="28">
        <f t="shared" si="7"/>
        <v>79</v>
      </c>
      <c r="L25" s="29">
        <f t="shared" si="4"/>
        <v>775.0818847820951</v>
      </c>
      <c r="M25" s="3">
        <f t="shared" si="7"/>
        <v>91</v>
      </c>
      <c r="N25" s="30">
        <f t="shared" si="5"/>
        <v>1550.16376956419</v>
      </c>
      <c r="O25" s="28">
        <f t="shared" si="7"/>
        <v>103</v>
      </c>
      <c r="P25" s="31">
        <f t="shared" si="6"/>
        <v>3100.3275391283805</v>
      </c>
      <c r="Q25" s="40"/>
    </row>
    <row r="26" spans="1:17" ht="12.75">
      <c r="A26" s="40"/>
      <c r="B26" s="27" t="s">
        <v>11</v>
      </c>
      <c r="C26" s="28">
        <f t="shared" si="7"/>
        <v>32</v>
      </c>
      <c r="D26" s="29">
        <f t="shared" si="0"/>
        <v>51.32316575206708</v>
      </c>
      <c r="E26" s="3">
        <f t="shared" si="7"/>
        <v>44</v>
      </c>
      <c r="F26" s="30">
        <f t="shared" si="1"/>
        <v>102.64633150413415</v>
      </c>
      <c r="G26" s="28">
        <f t="shared" si="7"/>
        <v>56</v>
      </c>
      <c r="H26" s="29">
        <f t="shared" si="2"/>
        <v>205.29266300826836</v>
      </c>
      <c r="I26" s="3">
        <f t="shared" si="7"/>
        <v>68</v>
      </c>
      <c r="J26" s="30">
        <f t="shared" si="3"/>
        <v>410.5853260165366</v>
      </c>
      <c r="K26" s="28">
        <f t="shared" si="7"/>
        <v>80</v>
      </c>
      <c r="L26" s="29">
        <f t="shared" si="4"/>
        <v>821.1706520330732</v>
      </c>
      <c r="M26" s="3">
        <f t="shared" si="7"/>
        <v>92</v>
      </c>
      <c r="N26" s="30">
        <f t="shared" si="5"/>
        <v>1642.3413040661467</v>
      </c>
      <c r="O26" s="28">
        <f t="shared" si="7"/>
        <v>104</v>
      </c>
      <c r="P26" s="31">
        <f t="shared" si="6"/>
        <v>3284.6826081322924</v>
      </c>
      <c r="Q26" s="40"/>
    </row>
    <row r="27" spans="1:17" ht="12.75">
      <c r="A27" s="40"/>
      <c r="B27" s="27" t="s">
        <v>6</v>
      </c>
      <c r="C27" s="28">
        <f t="shared" si="7"/>
        <v>33</v>
      </c>
      <c r="D27" s="29">
        <f t="shared" si="0"/>
        <v>54.375</v>
      </c>
      <c r="E27" s="3">
        <f t="shared" si="7"/>
        <v>45</v>
      </c>
      <c r="F27" s="30">
        <f t="shared" si="1"/>
        <v>108.75</v>
      </c>
      <c r="G27" s="28">
        <f t="shared" si="7"/>
        <v>57</v>
      </c>
      <c r="H27" s="29">
        <f t="shared" si="2"/>
        <v>217.5</v>
      </c>
      <c r="I27" s="3">
        <f t="shared" si="7"/>
        <v>69</v>
      </c>
      <c r="J27" s="30">
        <f t="shared" si="3"/>
        <v>435</v>
      </c>
      <c r="K27" s="28">
        <f t="shared" si="7"/>
        <v>81</v>
      </c>
      <c r="L27" s="29">
        <f t="shared" si="4"/>
        <v>870</v>
      </c>
      <c r="M27" s="3">
        <f t="shared" si="7"/>
        <v>93</v>
      </c>
      <c r="N27" s="30">
        <f t="shared" si="5"/>
        <v>1740</v>
      </c>
      <c r="O27" s="28">
        <f t="shared" si="7"/>
        <v>105</v>
      </c>
      <c r="P27" s="31">
        <f t="shared" si="6"/>
        <v>3480</v>
      </c>
      <c r="Q27" s="40"/>
    </row>
    <row r="28" spans="1:17" ht="12.75">
      <c r="A28" s="40"/>
      <c r="B28" s="27" t="s">
        <v>12</v>
      </c>
      <c r="C28" s="28">
        <f t="shared" si="7"/>
        <v>34</v>
      </c>
      <c r="D28" s="29">
        <f t="shared" si="0"/>
        <v>57.608305755786695</v>
      </c>
      <c r="E28" s="3">
        <f t="shared" si="7"/>
        <v>46</v>
      </c>
      <c r="F28" s="30">
        <f t="shared" si="1"/>
        <v>115.21661151157336</v>
      </c>
      <c r="G28" s="28">
        <f t="shared" si="7"/>
        <v>58</v>
      </c>
      <c r="H28" s="29">
        <f t="shared" si="2"/>
        <v>230.43322302314672</v>
      </c>
      <c r="I28" s="3">
        <f t="shared" si="7"/>
        <v>70</v>
      </c>
      <c r="J28" s="30">
        <f t="shared" si="3"/>
        <v>460.86644604629345</v>
      </c>
      <c r="K28" s="28">
        <f t="shared" si="7"/>
        <v>82</v>
      </c>
      <c r="L28" s="29">
        <f t="shared" si="4"/>
        <v>921.7328920925868</v>
      </c>
      <c r="M28" s="3">
        <f t="shared" si="7"/>
        <v>94</v>
      </c>
      <c r="N28" s="30">
        <f t="shared" si="5"/>
        <v>1843.4657841851738</v>
      </c>
      <c r="O28" s="28">
        <f t="shared" si="7"/>
        <v>106</v>
      </c>
      <c r="P28" s="31">
        <f t="shared" si="6"/>
        <v>3686.9315683703476</v>
      </c>
      <c r="Q28" s="40"/>
    </row>
    <row r="29" spans="1:17" ht="13.5" thickBot="1">
      <c r="A29" s="40"/>
      <c r="B29" s="32" t="s">
        <v>7</v>
      </c>
      <c r="C29" s="33">
        <f t="shared" si="7"/>
        <v>35</v>
      </c>
      <c r="D29" s="34">
        <f t="shared" si="0"/>
        <v>61.033873876822156</v>
      </c>
      <c r="E29" s="35">
        <f t="shared" si="7"/>
        <v>47</v>
      </c>
      <c r="F29" s="36">
        <f t="shared" si="1"/>
        <v>122.06774775364434</v>
      </c>
      <c r="G29" s="33">
        <f t="shared" si="7"/>
        <v>59</v>
      </c>
      <c r="H29" s="34">
        <f t="shared" si="2"/>
        <v>244.13549550728862</v>
      </c>
      <c r="I29" s="35">
        <f t="shared" si="7"/>
        <v>71</v>
      </c>
      <c r="J29" s="36">
        <f t="shared" si="3"/>
        <v>488.27099101457725</v>
      </c>
      <c r="K29" s="33">
        <f t="shared" si="7"/>
        <v>83</v>
      </c>
      <c r="L29" s="34">
        <f t="shared" si="4"/>
        <v>976.5419820291545</v>
      </c>
      <c r="M29" s="35">
        <f t="shared" si="7"/>
        <v>95</v>
      </c>
      <c r="N29" s="36">
        <f t="shared" si="5"/>
        <v>1953.0839640583088</v>
      </c>
      <c r="O29" s="33">
        <f t="shared" si="7"/>
        <v>107</v>
      </c>
      <c r="P29" s="37">
        <f t="shared" si="6"/>
        <v>3906.1679281166166</v>
      </c>
      <c r="Q29" s="40"/>
    </row>
    <row r="30" spans="1:17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</dc:creator>
  <cp:keywords/>
  <dc:description/>
  <cp:lastModifiedBy>Johan</cp:lastModifiedBy>
  <dcterms:created xsi:type="dcterms:W3CDTF">2006-02-15T20:28:02Z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